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1.Project\Ecu8.x base\zhixin-mcal\MCAL_Capri(1.2.0)\Project\"/>
    </mc:Choice>
  </mc:AlternateContent>
  <xr:revisionPtr revIDLastSave="0" documentId="13_ncr:1_{D81C9A31-0405-4532-BD7F-F69BEB4D82EA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PLL时钟树" sheetId="1" r:id="rId1"/>
    <sheet name="CAN 波特率计算器" sheetId="2" r:id="rId2"/>
    <sheet name="建立工程注意点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L13" i="1"/>
  <c r="N13" i="1"/>
  <c r="P13" i="1" s="1"/>
  <c r="R13" i="1" s="1"/>
  <c r="H13" i="1"/>
  <c r="E13" i="1"/>
  <c r="J13" i="1"/>
  <c r="C13" i="1"/>
  <c r="J15" i="1"/>
  <c r="C15" i="1"/>
  <c r="E15" i="1" s="1"/>
  <c r="B27" i="1"/>
  <c r="B28" i="1" s="1"/>
  <c r="B29" i="1" s="1"/>
  <c r="B26" i="1"/>
  <c r="B25" i="1"/>
  <c r="J14" i="1"/>
  <c r="C14" i="1"/>
  <c r="E14" i="1" s="1"/>
  <c r="K14" i="1" s="1"/>
  <c r="J12" i="1"/>
  <c r="C12" i="1"/>
  <c r="E12" i="1" s="1"/>
  <c r="K12" i="1" s="1"/>
  <c r="D10" i="1"/>
  <c r="K15" i="1" l="1"/>
  <c r="H14" i="1"/>
  <c r="L14" i="1" s="1"/>
  <c r="N14" i="1" s="1"/>
  <c r="P14" i="1" s="1"/>
  <c r="R14" i="1" s="1"/>
  <c r="H12" i="1"/>
  <c r="L12" i="1" s="1"/>
  <c r="N12" i="1" s="1"/>
  <c r="P12" i="1" s="1"/>
  <c r="R12" i="1" s="1"/>
  <c r="H15" i="1"/>
  <c r="L15" i="1" s="1"/>
  <c r="N15" i="1" s="1"/>
  <c r="P15" i="1" s="1"/>
  <c r="R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许开明</author>
  </authors>
  <commentList>
    <comment ref="O11" authorId="0" shapeId="0" xr:uid="{00000000-0006-0000-0000-000001000000}">
      <text>
        <r>
          <rPr>
            <b/>
            <sz val="9"/>
            <rFont val="宋体"/>
            <charset val="134"/>
          </rPr>
          <t>许开明:</t>
        </r>
        <r>
          <rPr>
            <sz val="9"/>
            <rFont val="宋体"/>
            <charset val="134"/>
          </rPr>
          <t xml:space="preserve">
0-15</t>
        </r>
      </text>
    </comment>
    <comment ref="Q11" authorId="0" shapeId="0" xr:uid="{00000000-0006-0000-0000-000002000000}">
      <text>
        <r>
          <rPr>
            <b/>
            <sz val="9"/>
            <rFont val="宋体"/>
            <charset val="134"/>
          </rPr>
          <t>许开明:</t>
        </r>
        <r>
          <rPr>
            <sz val="9"/>
            <rFont val="宋体"/>
            <charset val="134"/>
          </rPr>
          <t xml:space="preserve">
0-15</t>
        </r>
      </text>
    </comment>
  </commentList>
</comments>
</file>

<file path=xl/sharedStrings.xml><?xml version="1.0" encoding="utf-8"?>
<sst xmlns="http://schemas.openxmlformats.org/spreadsheetml/2006/main" count="226" uniqueCount="96">
  <si>
    <t>时钟计算器</t>
  </si>
  <si>
    <t>PLL参数表</t>
  </si>
  <si>
    <t>限制条件</t>
  </si>
  <si>
    <t>1:一是 OSC(8-40M)经过 preDiv 的分频，频率需要在 8~16MHz 之间；</t>
  </si>
  <si>
    <t>SYSCLK_SRC</t>
  </si>
  <si>
    <t>PreDIV Index</t>
  </si>
  <si>
    <t>PreDIV Value</t>
  </si>
  <si>
    <t>PreScale Index</t>
  </si>
  <si>
    <t>PreScale Value</t>
  </si>
  <si>
    <t>PosDiv Index</t>
  </si>
  <si>
    <t>2.是经过 multi 及 preScaler 的倍数，频率需要在 0.8~1.2GH</t>
  </si>
  <si>
    <t>FIRC</t>
  </si>
  <si>
    <t>3. Multi  范围 8-255</t>
  </si>
  <si>
    <t>FOSO</t>
  </si>
  <si>
    <t>PLL</t>
  </si>
  <si>
    <t>OSC32K</t>
  </si>
  <si>
    <t>LPO32K</t>
  </si>
  <si>
    <t>FIRC64M</t>
  </si>
  <si>
    <t>SCC_CST</t>
  </si>
  <si>
    <t>PreDIV</t>
  </si>
  <si>
    <t>X PreDiv</t>
  </si>
  <si>
    <t>Multi</t>
  </si>
  <si>
    <t>PreScale</t>
  </si>
  <si>
    <t>X Multi /PreScale</t>
  </si>
  <si>
    <t>PosDiv</t>
  </si>
  <si>
    <t>Want Freq</t>
  </si>
  <si>
    <t>Need Multi</t>
  </si>
  <si>
    <t>True PLL Freq</t>
  </si>
  <si>
    <t>SYSCLK_SRC_FREQ</t>
  </si>
  <si>
    <t>SYSCLK_DIV</t>
  </si>
  <si>
    <t>CORE_CLK</t>
  </si>
  <si>
    <t>BUSCLK_DIV</t>
  </si>
  <si>
    <t>BUS_CLK</t>
  </si>
  <si>
    <t>使用方法</t>
  </si>
  <si>
    <t>1.先将X pre设定为合适的值范围</t>
  </si>
  <si>
    <t>2.填入想要的 频率在Want Freq 会自动计算出 Multi的值来</t>
  </si>
  <si>
    <t>3.成比例调整PosDiv和PreScale,将 X Multi /PreScale变绿</t>
  </si>
  <si>
    <t>时钟源</t>
  </si>
  <si>
    <t>LPO33K</t>
  </si>
  <si>
    <t>LPO34K</t>
  </si>
  <si>
    <t>OSC33K</t>
  </si>
  <si>
    <t>OSC34K</t>
  </si>
  <si>
    <t>FIRC65M</t>
  </si>
  <si>
    <t>FIRC66M</t>
  </si>
  <si>
    <t>OSC</t>
  </si>
  <si>
    <t>Core Clock</t>
  </si>
  <si>
    <t>BusClock需要小于等于(Core Clock)/2。</t>
  </si>
  <si>
    <t>Sytem Clock(PLL)</t>
  </si>
  <si>
    <t>ADC</t>
  </si>
  <si>
    <t>CMP</t>
  </si>
  <si>
    <t>PMU</t>
  </si>
  <si>
    <t>SCC</t>
  </si>
  <si>
    <t>RTC</t>
  </si>
  <si>
    <t>FLASH</t>
  </si>
  <si>
    <t>FlexCAN</t>
  </si>
  <si>
    <t>CRC</t>
  </si>
  <si>
    <t>DMA</t>
  </si>
  <si>
    <t>DMAMUX</t>
  </si>
  <si>
    <t>EWDT</t>
  </si>
  <si>
    <t>I2C</t>
  </si>
  <si>
    <t>UART/LIN</t>
  </si>
  <si>
    <t>PORT</t>
  </si>
  <si>
    <t>TIM</t>
  </si>
  <si>
    <t>RegFile</t>
  </si>
  <si>
    <t>SCM</t>
  </si>
  <si>
    <t>SPI</t>
  </si>
  <si>
    <t>STIM</t>
  </si>
  <si>
    <t>TDG</t>
  </si>
  <si>
    <t>TMU</t>
  </si>
  <si>
    <t>WDOG</t>
  </si>
  <si>
    <t>GPIO</t>
  </si>
  <si>
    <t>MCPWM</t>
  </si>
  <si>
    <t>I2S</t>
  </si>
  <si>
    <t>AES/TRNG</t>
  </si>
  <si>
    <t>功能时钟频率需小于等于busclock频率。</t>
  </si>
  <si>
    <t>8M最大</t>
  </si>
  <si>
    <t>FunctionClock需小于等于System clock。</t>
  </si>
  <si>
    <t>BusClock需要小于等于(Core Clock)。</t>
  </si>
  <si>
    <t>Function Clock 需小于 bus clock 频率。</t>
  </si>
  <si>
    <t>Function Clock 需要小于 Bus Clock。</t>
  </si>
  <si>
    <t>Function Clock 需小于等于 Bus Clock 频率</t>
  </si>
  <si>
    <t>：Function Clock 需要小于 System Clock。</t>
  </si>
  <si>
    <t>&lt;system clock 的1/4</t>
  </si>
  <si>
    <t>分频</t>
  </si>
  <si>
    <t>频率</t>
  </si>
  <si>
    <t>1.计算器转换一下再填写到EB里</t>
  </si>
  <si>
    <t>1.时钟锁相环限制</t>
  </si>
  <si>
    <t>2.设备时钟不得配置超标</t>
  </si>
  <si>
    <t>看门狗复位后,不知飞哪里去了,内狗不好使</t>
  </si>
  <si>
    <t xml:space="preserve">3.jtag PIN不得配置,否则会导致掉线 </t>
  </si>
  <si>
    <t>4.复位无法解锁</t>
  </si>
  <si>
    <t>低速时钟和第二功能不得同时使用</t>
  </si>
  <si>
    <t>5.CAN无法中断接收</t>
  </si>
  <si>
    <t xml:space="preserve">CAN_LPDU_CALLOUT_SUPPORT这个如果使能了,就无法
调用CanIf_RxIndication
</t>
  </si>
  <si>
    <t xml:space="preserve">   Ex_Can_CheckDmaRxResult(HwObj, PduInfoPtr);
    Ex_Can_CheckPollingRxResult(HwObj, PduInfoPtr);</t>
  </si>
  <si>
    <t>CAN_LPduRxFunc调用要写对,没有形参和返回值 不会警告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</si>
</sst>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5"/>
      <color rgb="FF000000"/>
      <name val="Calibri"/>
      <charset val="134"/>
      <scheme val="minor"/>
    </font>
    <font>
      <sz val="12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399914548173467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7"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323850</xdr:colOff>
      <xdr:row>0</xdr:row>
      <xdr:rowOff>0</xdr:rowOff>
    </xdr:from>
    <xdr:to>
      <xdr:col>20</xdr:col>
      <xdr:colOff>561555</xdr:colOff>
      <xdr:row>16</xdr:row>
      <xdr:rowOff>161442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0" y="0"/>
          <a:ext cx="5038090" cy="305689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47625</xdr:rowOff>
    </xdr:from>
    <xdr:to>
      <xdr:col>13</xdr:col>
      <xdr:colOff>351417</xdr:colOff>
      <xdr:row>39</xdr:row>
      <xdr:rowOff>56220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47625"/>
          <a:ext cx="9057005" cy="7066280"/>
        </a:xfrm>
        <a:prstGeom prst="rect">
          <a:avLst/>
        </a:prstGeom>
      </xdr:spPr>
    </xdr:pic>
    <xdr:clientData/>
  </xdr:twoCellAnchor>
  <xdr:twoCellAnchor editAs="oneCell">
    <xdr:from>
      <xdr:col>13</xdr:col>
      <xdr:colOff>276225</xdr:colOff>
      <xdr:row>18</xdr:row>
      <xdr:rowOff>19050</xdr:rowOff>
    </xdr:from>
    <xdr:to>
      <xdr:col>26</xdr:col>
      <xdr:colOff>484758</xdr:colOff>
      <xdr:row>42</xdr:row>
      <xdr:rowOff>47050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91625" y="3276600"/>
          <a:ext cx="9123680" cy="4371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6"/>
  <sheetViews>
    <sheetView topLeftCell="B1" zoomScaleNormal="100" workbookViewId="0">
      <selection activeCell="G15" sqref="G15"/>
    </sheetView>
  </sheetViews>
  <sheetFormatPr defaultColWidth="9" defaultRowHeight="15"/>
  <cols>
    <col min="1" max="1" width="35.7109375" style="1" customWidth="1"/>
    <col min="2" max="2" width="10.42578125" style="1" customWidth="1"/>
    <col min="3" max="3" width="9.85546875" style="1" customWidth="1"/>
    <col min="4" max="5" width="9.42578125" style="1" customWidth="1"/>
    <col min="6" max="6" width="13.7109375" style="1" customWidth="1"/>
    <col min="7" max="7" width="8.42578125" style="1" customWidth="1"/>
    <col min="8" max="8" width="15.85546875" style="1" customWidth="1"/>
    <col min="9" max="9" width="10" style="1" customWidth="1"/>
    <col min="10" max="10" width="12" style="1" customWidth="1"/>
    <col min="11" max="11" width="35.42578125" style="1" bestFit="1" customWidth="1"/>
    <col min="12" max="12" width="13.42578125" style="1" customWidth="1"/>
    <col min="13" max="13" width="14.42578125" style="1" customWidth="1"/>
    <col min="14" max="14" width="18.85546875" style="1" customWidth="1"/>
    <col min="15" max="15" width="15.42578125" style="1" customWidth="1"/>
    <col min="16" max="19" width="12.7109375" style="1" customWidth="1"/>
    <col min="20" max="20" width="45" style="1" customWidth="1"/>
    <col min="21" max="21" width="12.7109375" style="1" customWidth="1"/>
    <col min="22" max="22" width="39.140625" style="1" customWidth="1"/>
    <col min="23" max="23" width="12.7109375" style="1" customWidth="1"/>
    <col min="24" max="24" width="12.28515625" style="1" customWidth="1"/>
    <col min="25" max="25" width="12.7109375" style="1" customWidth="1"/>
    <col min="26" max="26" width="19" style="1" customWidth="1"/>
    <col min="27" max="27" width="13.7109375" style="1" customWidth="1"/>
    <col min="28" max="28" width="12.42578125" style="1" customWidth="1"/>
    <col min="29" max="16384" width="9" style="1"/>
  </cols>
  <sheetData>
    <row r="1" spans="3:29">
      <c r="C1" s="21" t="s">
        <v>0</v>
      </c>
      <c r="D1" s="22"/>
      <c r="E1" s="22"/>
      <c r="F1" s="22"/>
      <c r="G1" s="22"/>
      <c r="H1" s="22"/>
      <c r="I1" s="22"/>
      <c r="J1" s="22"/>
      <c r="K1" s="22"/>
      <c r="L1" s="2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1" t="s">
        <v>1</v>
      </c>
      <c r="Y1" s="22"/>
      <c r="Z1" s="22"/>
      <c r="AA1" s="22"/>
      <c r="AB1" s="22"/>
    </row>
    <row r="2" spans="3:29">
      <c r="C2" s="3" t="s">
        <v>2</v>
      </c>
      <c r="D2" s="24" t="s">
        <v>3</v>
      </c>
      <c r="E2" s="24"/>
      <c r="F2" s="24"/>
      <c r="G2" s="24"/>
      <c r="H2" s="24"/>
      <c r="I2" s="24"/>
      <c r="J2" s="24"/>
      <c r="K2" s="24"/>
      <c r="L2" s="24"/>
      <c r="M2" s="4"/>
      <c r="N2" s="4"/>
      <c r="O2" s="4"/>
      <c r="P2" s="4"/>
      <c r="Q2" s="4"/>
      <c r="R2" s="4"/>
      <c r="S2" s="4"/>
      <c r="T2" s="4"/>
      <c r="U2" s="4"/>
      <c r="V2" s="4" t="s">
        <v>4</v>
      </c>
      <c r="W2" s="4"/>
      <c r="X2" s="10" t="s">
        <v>5</v>
      </c>
      <c r="Y2" s="10" t="s">
        <v>6</v>
      </c>
      <c r="Z2" s="10" t="s">
        <v>7</v>
      </c>
      <c r="AA2" s="10" t="s">
        <v>8</v>
      </c>
      <c r="AB2" s="10" t="s">
        <v>9</v>
      </c>
      <c r="AC2" s="7"/>
    </row>
    <row r="3" spans="3:29">
      <c r="C3" s="3"/>
      <c r="D3" s="25" t="s">
        <v>10</v>
      </c>
      <c r="E3" s="25"/>
      <c r="F3" s="25"/>
      <c r="G3" s="25"/>
      <c r="H3" s="25"/>
      <c r="I3" s="25"/>
      <c r="J3" s="25"/>
      <c r="K3" s="25"/>
      <c r="L3" s="25"/>
      <c r="M3" s="4"/>
      <c r="N3" s="4"/>
      <c r="O3" s="4"/>
      <c r="P3" s="3"/>
      <c r="Q3" s="3"/>
      <c r="R3" s="3"/>
      <c r="S3" s="3"/>
      <c r="T3" s="3"/>
      <c r="U3" s="3"/>
      <c r="V3" s="2" t="s">
        <v>11</v>
      </c>
      <c r="W3" s="2"/>
      <c r="X3" s="12">
        <v>0</v>
      </c>
      <c r="Y3" s="12">
        <v>1</v>
      </c>
      <c r="Z3" s="12">
        <v>0</v>
      </c>
      <c r="AA3" s="12">
        <v>1</v>
      </c>
      <c r="AB3" s="12">
        <v>3</v>
      </c>
    </row>
    <row r="4" spans="3:29">
      <c r="C4" s="3"/>
      <c r="D4" s="26" t="s">
        <v>12</v>
      </c>
      <c r="E4" s="26"/>
      <c r="F4" s="26"/>
      <c r="G4" s="26"/>
      <c r="H4" s="26"/>
      <c r="I4" s="26"/>
      <c r="J4" s="26"/>
      <c r="K4" s="26"/>
      <c r="L4" s="26"/>
      <c r="M4" s="4"/>
      <c r="N4" s="4"/>
      <c r="O4" s="4"/>
      <c r="P4" s="2"/>
      <c r="Q4" s="2"/>
      <c r="R4" s="2"/>
      <c r="S4" s="2"/>
      <c r="T4" s="2"/>
      <c r="U4" s="2"/>
      <c r="V4" s="2" t="s">
        <v>13</v>
      </c>
      <c r="W4" s="2"/>
      <c r="X4" s="12">
        <v>1</v>
      </c>
      <c r="Y4" s="12">
        <v>2</v>
      </c>
      <c r="Z4" s="12">
        <v>1</v>
      </c>
      <c r="AA4" s="12">
        <v>2</v>
      </c>
      <c r="AB4" s="12">
        <v>4</v>
      </c>
    </row>
    <row r="5" spans="3:29">
      <c r="F5" s="2"/>
      <c r="G5" s="2"/>
      <c r="H5" s="2"/>
      <c r="I5" s="2"/>
      <c r="J5" s="2"/>
      <c r="K5" s="2"/>
      <c r="L5" s="2"/>
      <c r="M5" s="4"/>
      <c r="N5" s="4"/>
      <c r="O5" s="4"/>
      <c r="P5" s="2"/>
      <c r="Q5" s="2"/>
      <c r="R5" s="2"/>
      <c r="S5" s="2"/>
      <c r="T5" s="2"/>
      <c r="U5" s="2"/>
      <c r="V5" s="2" t="s">
        <v>14</v>
      </c>
      <c r="W5" s="2"/>
      <c r="X5" s="12">
        <v>2</v>
      </c>
      <c r="Y5" s="12">
        <v>4</v>
      </c>
      <c r="Z5" s="12"/>
      <c r="AA5" s="12"/>
      <c r="AB5" s="12">
        <v>5</v>
      </c>
    </row>
    <row r="6" spans="3:29">
      <c r="C6" s="2" t="s">
        <v>15</v>
      </c>
      <c r="D6" s="3">
        <v>32768</v>
      </c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2"/>
      <c r="Y6" s="12"/>
      <c r="Z6" s="12"/>
      <c r="AA6" s="12"/>
      <c r="AB6" s="12">
        <v>6</v>
      </c>
    </row>
    <row r="7" spans="3:29">
      <c r="C7" s="2" t="s">
        <v>16</v>
      </c>
      <c r="D7" s="3">
        <v>32000</v>
      </c>
      <c r="E7" s="3"/>
      <c r="F7" s="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12"/>
      <c r="Y7" s="12"/>
      <c r="Z7" s="12"/>
      <c r="AA7" s="12"/>
      <c r="AB7" s="12">
        <v>7</v>
      </c>
    </row>
    <row r="8" spans="3:29">
      <c r="C8" s="2"/>
      <c r="D8" s="3"/>
      <c r="E8" s="3"/>
      <c r="F8" s="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13"/>
      <c r="Y8" s="13"/>
      <c r="Z8" s="13"/>
      <c r="AA8" s="13"/>
      <c r="AB8" s="13"/>
    </row>
    <row r="9" spans="3:29">
      <c r="C9" s="3"/>
      <c r="D9" s="3"/>
      <c r="E9" s="3"/>
      <c r="F9" s="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3:29">
      <c r="C10" s="2" t="s">
        <v>17</v>
      </c>
      <c r="D10" s="3">
        <f>64*10^6</f>
        <v>64000000</v>
      </c>
      <c r="E10" s="3"/>
      <c r="F10" s="3"/>
      <c r="G10" s="2"/>
      <c r="H10" s="2"/>
      <c r="I10" s="2"/>
      <c r="J10" s="2"/>
      <c r="K10" s="2"/>
      <c r="L10" s="2"/>
      <c r="M10" s="2"/>
      <c r="N10" s="2"/>
      <c r="O10" s="17" t="s">
        <v>18</v>
      </c>
      <c r="P10" s="18"/>
      <c r="Q10" s="19"/>
      <c r="R10" s="2"/>
      <c r="S10" s="2"/>
      <c r="T10" s="2"/>
      <c r="U10" s="2"/>
      <c r="V10" s="2"/>
      <c r="W10" s="2"/>
    </row>
    <row r="11" spans="3:29">
      <c r="C11" s="3" t="s">
        <v>13</v>
      </c>
      <c r="D11" s="2" t="s">
        <v>19</v>
      </c>
      <c r="E11" s="2" t="s">
        <v>20</v>
      </c>
      <c r="F11" s="2" t="s">
        <v>21</v>
      </c>
      <c r="G11" s="2" t="s">
        <v>22</v>
      </c>
      <c r="H11" s="2" t="s">
        <v>23</v>
      </c>
      <c r="I11" s="2" t="s">
        <v>24</v>
      </c>
      <c r="J11" s="2" t="s">
        <v>25</v>
      </c>
      <c r="K11" s="2" t="s">
        <v>26</v>
      </c>
      <c r="L11" s="2" t="s">
        <v>27</v>
      </c>
      <c r="M11" s="2" t="s">
        <v>4</v>
      </c>
      <c r="N11" s="2" t="s">
        <v>28</v>
      </c>
      <c r="O11" s="2" t="s">
        <v>29</v>
      </c>
      <c r="P11" s="2" t="s">
        <v>30</v>
      </c>
      <c r="Q11" s="2" t="s">
        <v>31</v>
      </c>
      <c r="R11" s="2" t="s">
        <v>32</v>
      </c>
      <c r="S11" s="2"/>
      <c r="T11" s="2"/>
      <c r="U11" s="2"/>
      <c r="V11" s="2"/>
      <c r="W11" s="2"/>
      <c r="X11" s="20"/>
      <c r="Y11" s="20"/>
      <c r="Z11" s="20"/>
      <c r="AA11" s="20"/>
      <c r="AB11" s="20"/>
    </row>
    <row r="12" spans="3:29">
      <c r="C12" s="3">
        <f>40*10^6</f>
        <v>40000000</v>
      </c>
      <c r="D12" s="3">
        <v>2</v>
      </c>
      <c r="E12" s="3">
        <f>C12/VLOOKUP(D12,$X$2:$Y$6,2,FALSE)</f>
        <v>10000000</v>
      </c>
      <c r="F12" s="3">
        <v>48</v>
      </c>
      <c r="G12" s="3">
        <v>1</v>
      </c>
      <c r="H12" s="3">
        <f>E12*F12*VLOOKUP(G12,$Z$3:$AA$4,2,FALSE)</f>
        <v>960000000</v>
      </c>
      <c r="I12" s="3">
        <v>3</v>
      </c>
      <c r="J12" s="10">
        <f>160*10^6</f>
        <v>160000000</v>
      </c>
      <c r="K12" s="10">
        <f>J12/E12/VLOOKUP(G12,$Z$3:$AA$4,2,FALSE)*I12*2</f>
        <v>48</v>
      </c>
      <c r="L12" s="3">
        <f>H12/I12/2</f>
        <v>160000000</v>
      </c>
      <c r="M12" s="2" t="s">
        <v>14</v>
      </c>
      <c r="N12" s="2">
        <f>IF(EXACT(M12,$V$5),L12,IF(EXACT(M12,$V$3),$D$10,C12))</f>
        <v>160000000</v>
      </c>
      <c r="O12" s="2">
        <v>0</v>
      </c>
      <c r="P12" s="3">
        <f>N12/(O12+1)</f>
        <v>160000000</v>
      </c>
      <c r="Q12" s="2">
        <v>1</v>
      </c>
      <c r="R12" s="3">
        <f>P12/(Q12+1)</f>
        <v>80000000</v>
      </c>
      <c r="S12" s="2"/>
      <c r="T12" s="2"/>
      <c r="U12" s="2"/>
      <c r="V12" s="2"/>
      <c r="W12" s="2"/>
    </row>
    <row r="13" spans="3:29" s="16" customFormat="1">
      <c r="C13" s="15">
        <f>40*10^6</f>
        <v>40000000</v>
      </c>
      <c r="D13" s="15">
        <v>2</v>
      </c>
      <c r="E13" s="15">
        <f>C13/VLOOKUP(D13,$X$2:$Y$6,2,FALSE)</f>
        <v>10000000</v>
      </c>
      <c r="F13" s="15">
        <v>48</v>
      </c>
      <c r="G13" s="15">
        <v>1</v>
      </c>
      <c r="H13" s="15">
        <f>E13*F13*VLOOKUP(G13,$Z$3:$AA$4,2,FALSE)</f>
        <v>960000000</v>
      </c>
      <c r="I13" s="15">
        <v>6</v>
      </c>
      <c r="J13" s="10">
        <f>80*10^6</f>
        <v>80000000</v>
      </c>
      <c r="K13" s="10">
        <f>J13/E13/VLOOKUP(G13,$Z$3:$AA$4,2,FALSE)*I13*2</f>
        <v>48</v>
      </c>
      <c r="L13" s="15">
        <f>H13/I13/2</f>
        <v>80000000</v>
      </c>
      <c r="M13" s="14" t="s">
        <v>14</v>
      </c>
      <c r="N13" s="14">
        <f>IF(EXACT(M13,$V$5),L13,IF(EXACT(M13,$V$3),$D$10,C13))</f>
        <v>80000000</v>
      </c>
      <c r="O13" s="14">
        <v>1</v>
      </c>
      <c r="P13" s="15">
        <f>N13/(O13+1)</f>
        <v>40000000</v>
      </c>
      <c r="Q13" s="14">
        <v>2</v>
      </c>
      <c r="R13" s="15">
        <f>P13/(Q13+1)</f>
        <v>13333333.333333334</v>
      </c>
      <c r="S13" s="14"/>
      <c r="T13" s="14"/>
      <c r="U13" s="14"/>
      <c r="V13" s="14"/>
      <c r="W13" s="14"/>
    </row>
    <row r="14" spans="3:29">
      <c r="C14" s="3">
        <f>16*10^6</f>
        <v>16000000</v>
      </c>
      <c r="D14" s="3">
        <v>0</v>
      </c>
      <c r="E14" s="15">
        <f t="shared" ref="E14:E15" si="0">C14/VLOOKUP(D14,$X$2:$Y$6,2,FALSE)</f>
        <v>16000000</v>
      </c>
      <c r="F14" s="3">
        <v>30</v>
      </c>
      <c r="G14" s="3">
        <v>1</v>
      </c>
      <c r="H14" s="3">
        <f>E14*F14*VLOOKUP(G14,$Z$3:$AA$4,2,FALSE)</f>
        <v>960000000</v>
      </c>
      <c r="I14" s="3">
        <v>3</v>
      </c>
      <c r="J14" s="10">
        <f>160*10^6</f>
        <v>160000000</v>
      </c>
      <c r="K14" s="10">
        <f t="shared" ref="K14" si="1">J14/E14/VLOOKUP(G14,$Z$3:$AA$4,2,FALSE)*I14*2</f>
        <v>30</v>
      </c>
      <c r="L14" s="3">
        <f>H14/I14/2</f>
        <v>160000000</v>
      </c>
      <c r="M14" s="3" t="s">
        <v>14</v>
      </c>
      <c r="N14" s="2">
        <f>IF(EXACT(M14,"PLL"),L14,IF(EXACT(M14,"FIRC"),$D$10,C14))</f>
        <v>160000000</v>
      </c>
      <c r="O14" s="2">
        <v>0</v>
      </c>
      <c r="P14" s="3">
        <f>N14/(O14+1)</f>
        <v>160000000</v>
      </c>
      <c r="Q14" s="2">
        <v>1</v>
      </c>
      <c r="R14" s="3">
        <f>P14/(Q14+1)</f>
        <v>80000000</v>
      </c>
      <c r="S14" s="2"/>
      <c r="T14" s="2"/>
      <c r="U14" s="2"/>
      <c r="V14" s="2"/>
      <c r="W14" s="2"/>
    </row>
    <row r="15" spans="3:29">
      <c r="C15" s="15">
        <f>16*10^6</f>
        <v>16000000</v>
      </c>
      <c r="D15" s="15">
        <v>0</v>
      </c>
      <c r="E15" s="15">
        <f t="shared" si="0"/>
        <v>16000000</v>
      </c>
      <c r="F15" s="15">
        <v>30</v>
      </c>
      <c r="G15" s="15">
        <v>1</v>
      </c>
      <c r="H15" s="15">
        <f>E15*F15*VLOOKUP(G15,$Z$3:$AA$4,2,FALSE)</f>
        <v>960000000</v>
      </c>
      <c r="I15" s="15">
        <v>3</v>
      </c>
      <c r="J15" s="10">
        <f>80*10^6</f>
        <v>80000000</v>
      </c>
      <c r="K15" s="10">
        <f>J15/E15/VLOOKUP(G15,$Z$3:$AA$4,2,FALSE)*I15*2</f>
        <v>15</v>
      </c>
      <c r="L15" s="15">
        <f>H15/I15/2</f>
        <v>160000000</v>
      </c>
      <c r="M15" s="15" t="s">
        <v>14</v>
      </c>
      <c r="N15" s="14">
        <f>IF(EXACT(M15,"PLL"),L15,IF(EXACT(M15,"FIRC"),$D$10,C15))</f>
        <v>160000000</v>
      </c>
      <c r="O15" s="14">
        <v>0</v>
      </c>
      <c r="P15" s="15">
        <f>N15/(O15+1)</f>
        <v>160000000</v>
      </c>
      <c r="Q15" s="14">
        <v>1</v>
      </c>
      <c r="R15" s="15">
        <f>P15/(Q15+1)</f>
        <v>80000000</v>
      </c>
      <c r="S15" s="2"/>
      <c r="T15" s="2"/>
      <c r="U15" s="2"/>
      <c r="V15" s="2"/>
      <c r="W15" s="6"/>
    </row>
    <row r="16" spans="3:29">
      <c r="C16" s="2" t="s">
        <v>33</v>
      </c>
      <c r="D16" s="3"/>
      <c r="E16" s="3"/>
      <c r="F16" s="3"/>
      <c r="G16" s="3"/>
      <c r="H16" s="3"/>
      <c r="I16" s="3"/>
      <c r="J16" s="3"/>
      <c r="K16" s="3"/>
      <c r="L16" s="3"/>
    </row>
    <row r="17" spans="1:28">
      <c r="C17" s="3"/>
      <c r="D17" s="26" t="s">
        <v>34</v>
      </c>
      <c r="E17" s="25"/>
      <c r="F17" s="25"/>
      <c r="G17" s="25"/>
      <c r="H17" s="25"/>
      <c r="I17" s="25"/>
      <c r="J17" s="25"/>
      <c r="K17" s="25"/>
      <c r="L17" s="25"/>
    </row>
    <row r="18" spans="1:28">
      <c r="C18" s="3"/>
      <c r="D18" s="26" t="s">
        <v>35</v>
      </c>
      <c r="E18" s="25"/>
      <c r="F18" s="25"/>
      <c r="G18" s="25"/>
      <c r="H18" s="25"/>
      <c r="I18" s="25"/>
      <c r="J18" s="25"/>
      <c r="K18" s="25"/>
      <c r="L18" s="25"/>
    </row>
    <row r="19" spans="1:28">
      <c r="C19" s="3"/>
      <c r="D19" s="26" t="s">
        <v>36</v>
      </c>
      <c r="E19" s="25"/>
      <c r="F19" s="25"/>
      <c r="G19" s="25"/>
      <c r="H19" s="25"/>
      <c r="I19" s="25"/>
      <c r="J19" s="25"/>
      <c r="K19" s="25"/>
      <c r="L19" s="25"/>
    </row>
    <row r="20" spans="1:28">
      <c r="C20" s="5"/>
      <c r="D20" s="6"/>
      <c r="E20" s="5"/>
      <c r="F20" s="5"/>
      <c r="G20" s="5"/>
      <c r="H20" s="5"/>
      <c r="I20" s="5"/>
      <c r="J20" s="5"/>
      <c r="K20" s="5"/>
      <c r="L20" s="5"/>
    </row>
    <row r="21" spans="1:28" hidden="1">
      <c r="C21" s="5"/>
      <c r="D21" s="6"/>
      <c r="E21" s="5"/>
      <c r="F21" s="5"/>
      <c r="G21" s="5"/>
      <c r="H21" s="5"/>
      <c r="I21" s="5"/>
      <c r="J21" s="5"/>
      <c r="K21" s="5"/>
      <c r="L21" s="5"/>
    </row>
    <row r="22" spans="1:28" hidden="1">
      <c r="C22" s="7" t="s">
        <v>37</v>
      </c>
      <c r="D22" s="7" t="s">
        <v>37</v>
      </c>
      <c r="E22" s="7" t="s">
        <v>37</v>
      </c>
      <c r="F22" s="7" t="s">
        <v>37</v>
      </c>
      <c r="G22" s="7" t="s">
        <v>37</v>
      </c>
      <c r="H22" s="7" t="s">
        <v>37</v>
      </c>
      <c r="I22" s="7" t="s">
        <v>37</v>
      </c>
      <c r="J22" s="7" t="s">
        <v>37</v>
      </c>
      <c r="K22" s="7" t="s">
        <v>37</v>
      </c>
      <c r="L22" s="7" t="s">
        <v>37</v>
      </c>
      <c r="M22" s="7" t="s">
        <v>37</v>
      </c>
      <c r="N22" s="7" t="s">
        <v>37</v>
      </c>
      <c r="O22" s="7" t="s">
        <v>37</v>
      </c>
      <c r="P22" s="7" t="s">
        <v>37</v>
      </c>
      <c r="Q22" s="7" t="s">
        <v>37</v>
      </c>
      <c r="R22" s="7" t="s">
        <v>37</v>
      </c>
      <c r="S22" s="7" t="s">
        <v>37</v>
      </c>
      <c r="T22" s="7" t="s">
        <v>37</v>
      </c>
      <c r="U22" s="7" t="s">
        <v>37</v>
      </c>
      <c r="V22" s="7" t="s">
        <v>37</v>
      </c>
      <c r="W22" s="7" t="s">
        <v>37</v>
      </c>
      <c r="X22" s="7" t="s">
        <v>37</v>
      </c>
      <c r="Y22" s="7" t="s">
        <v>37</v>
      </c>
      <c r="Z22" s="7" t="s">
        <v>37</v>
      </c>
      <c r="AA22" s="7" t="s">
        <v>37</v>
      </c>
      <c r="AB22" s="7" t="s">
        <v>37</v>
      </c>
    </row>
    <row r="23" spans="1:28" hidden="1">
      <c r="B23" s="1">
        <v>32000</v>
      </c>
      <c r="C23" s="7" t="s">
        <v>16</v>
      </c>
      <c r="E23" s="7" t="s">
        <v>16</v>
      </c>
      <c r="G23" s="7" t="s">
        <v>16</v>
      </c>
      <c r="H23" s="7" t="s">
        <v>16</v>
      </c>
      <c r="M23" s="7" t="s">
        <v>16</v>
      </c>
      <c r="N23" s="7" t="s">
        <v>16</v>
      </c>
      <c r="O23" s="7" t="s">
        <v>38</v>
      </c>
      <c r="P23" s="7" t="s">
        <v>39</v>
      </c>
      <c r="Q23" s="7" t="s">
        <v>16</v>
      </c>
      <c r="T23" s="7" t="s">
        <v>16</v>
      </c>
      <c r="U23" s="7" t="s">
        <v>16</v>
      </c>
      <c r="V23" s="7" t="s">
        <v>16</v>
      </c>
      <c r="X23" s="7" t="s">
        <v>16</v>
      </c>
      <c r="Z23" s="7" t="s">
        <v>16</v>
      </c>
      <c r="AA23" s="7" t="s">
        <v>16</v>
      </c>
    </row>
    <row r="24" spans="1:28" hidden="1">
      <c r="B24" s="1">
        <v>32768</v>
      </c>
      <c r="C24" s="7" t="s">
        <v>15</v>
      </c>
      <c r="G24" s="7" t="s">
        <v>15</v>
      </c>
      <c r="H24" s="7" t="s">
        <v>15</v>
      </c>
      <c r="M24" s="7" t="s">
        <v>15</v>
      </c>
      <c r="N24" s="7" t="s">
        <v>15</v>
      </c>
      <c r="O24" s="7" t="s">
        <v>40</v>
      </c>
      <c r="P24" s="7" t="s">
        <v>41</v>
      </c>
      <c r="Q24" s="7" t="s">
        <v>15</v>
      </c>
      <c r="T24" s="7" t="s">
        <v>15</v>
      </c>
      <c r="U24" s="7" t="s">
        <v>15</v>
      </c>
      <c r="V24" s="7" t="s">
        <v>15</v>
      </c>
      <c r="X24" s="7" t="s">
        <v>15</v>
      </c>
      <c r="Z24" s="7" t="s">
        <v>15</v>
      </c>
      <c r="AA24" s="7" t="s">
        <v>15</v>
      </c>
    </row>
    <row r="25" spans="1:28" hidden="1">
      <c r="B25" s="7">
        <f>64*10^6</f>
        <v>64000000</v>
      </c>
      <c r="C25" s="8" t="s">
        <v>17</v>
      </c>
      <c r="H25" s="8" t="s">
        <v>17</v>
      </c>
      <c r="I25" s="8" t="s">
        <v>17</v>
      </c>
      <c r="M25" s="8" t="s">
        <v>17</v>
      </c>
      <c r="N25" s="8" t="s">
        <v>17</v>
      </c>
      <c r="O25" s="8" t="s">
        <v>42</v>
      </c>
      <c r="P25" s="8" t="s">
        <v>43</v>
      </c>
      <c r="Q25" s="8" t="s">
        <v>17</v>
      </c>
      <c r="T25" s="8" t="s">
        <v>17</v>
      </c>
      <c r="U25" s="8" t="s">
        <v>17</v>
      </c>
      <c r="V25" s="8" t="s">
        <v>17</v>
      </c>
      <c r="X25" s="8" t="s">
        <v>17</v>
      </c>
      <c r="Z25" s="8" t="s">
        <v>17</v>
      </c>
      <c r="AA25" s="8" t="s">
        <v>17</v>
      </c>
    </row>
    <row r="26" spans="1:28" hidden="1">
      <c r="B26" s="1">
        <f>16*10^6</f>
        <v>16000000</v>
      </c>
      <c r="C26" s="8" t="s">
        <v>44</v>
      </c>
      <c r="H26" s="8" t="s">
        <v>44</v>
      </c>
      <c r="I26" s="8" t="s">
        <v>44</v>
      </c>
      <c r="M26" s="8" t="s">
        <v>44</v>
      </c>
      <c r="N26" s="8" t="s">
        <v>44</v>
      </c>
      <c r="O26" s="8" t="s">
        <v>44</v>
      </c>
      <c r="P26" s="8" t="s">
        <v>44</v>
      </c>
      <c r="Q26" s="8" t="s">
        <v>44</v>
      </c>
      <c r="T26" s="8" t="s">
        <v>44</v>
      </c>
      <c r="U26" s="8" t="s">
        <v>44</v>
      </c>
      <c r="V26" s="8" t="s">
        <v>44</v>
      </c>
      <c r="X26" s="8" t="s">
        <v>44</v>
      </c>
      <c r="Z26" s="8" t="s">
        <v>44</v>
      </c>
      <c r="AA26" s="8" t="s">
        <v>44</v>
      </c>
    </row>
    <row r="27" spans="1:28" hidden="1">
      <c r="B27" s="1">
        <f>16*10^7</f>
        <v>160000000</v>
      </c>
      <c r="C27" s="8"/>
      <c r="H27" s="8" t="s">
        <v>14</v>
      </c>
      <c r="I27" s="8" t="s">
        <v>14</v>
      </c>
      <c r="N27" s="8" t="s">
        <v>14</v>
      </c>
      <c r="O27" s="8" t="s">
        <v>14</v>
      </c>
      <c r="Q27" s="8" t="s">
        <v>14</v>
      </c>
      <c r="T27" s="8" t="s">
        <v>14</v>
      </c>
      <c r="U27" s="8" t="s">
        <v>14</v>
      </c>
      <c r="V27" s="8" t="s">
        <v>14</v>
      </c>
      <c r="Z27" s="8" t="s">
        <v>14</v>
      </c>
      <c r="AA27" s="8" t="s">
        <v>14</v>
      </c>
    </row>
    <row r="28" spans="1:28" hidden="1">
      <c r="B28" s="1">
        <f>B27/2</f>
        <v>80000000</v>
      </c>
      <c r="C28" s="8"/>
      <c r="H28" s="8"/>
      <c r="I28" s="8"/>
      <c r="K28" s="7" t="s">
        <v>45</v>
      </c>
      <c r="L28" s="7" t="s">
        <v>45</v>
      </c>
      <c r="R28" s="7" t="s">
        <v>45</v>
      </c>
      <c r="W28" s="7" t="s">
        <v>45</v>
      </c>
      <c r="Y28" s="7" t="s">
        <v>45</v>
      </c>
      <c r="AB28" s="7" t="s">
        <v>45</v>
      </c>
    </row>
    <row r="29" spans="1:28" hidden="1">
      <c r="A29" s="7" t="s">
        <v>46</v>
      </c>
      <c r="B29" s="1">
        <f>B28/2</f>
        <v>40000000</v>
      </c>
      <c r="C29" s="8"/>
      <c r="D29" s="7" t="s">
        <v>32</v>
      </c>
      <c r="F29" s="7" t="s">
        <v>32</v>
      </c>
      <c r="J29" s="7" t="s">
        <v>32</v>
      </c>
      <c r="S29" s="7" t="s">
        <v>32</v>
      </c>
      <c r="AA29" s="7"/>
      <c r="AB29" s="7"/>
    </row>
    <row r="30" spans="1:28" hidden="1">
      <c r="A30" s="7" t="s">
        <v>47</v>
      </c>
      <c r="C30" s="8"/>
    </row>
    <row r="31" spans="1:28" ht="19.5" hidden="1">
      <c r="C31" s="9" t="s">
        <v>48</v>
      </c>
      <c r="D31" s="9" t="s">
        <v>49</v>
      </c>
      <c r="E31" s="9" t="s">
        <v>50</v>
      </c>
      <c r="F31" s="9" t="s">
        <v>51</v>
      </c>
      <c r="G31" s="9" t="s">
        <v>52</v>
      </c>
      <c r="H31" s="9" t="s">
        <v>53</v>
      </c>
      <c r="I31" s="9" t="s">
        <v>54</v>
      </c>
      <c r="J31" s="9" t="s">
        <v>55</v>
      </c>
      <c r="K31" s="9" t="s">
        <v>56</v>
      </c>
      <c r="L31" s="9" t="s">
        <v>57</v>
      </c>
      <c r="M31" s="9" t="s">
        <v>58</v>
      </c>
      <c r="N31" s="9" t="s">
        <v>59</v>
      </c>
      <c r="O31" s="9" t="s">
        <v>60</v>
      </c>
      <c r="P31" s="9" t="s">
        <v>61</v>
      </c>
      <c r="Q31" s="9" t="s">
        <v>62</v>
      </c>
      <c r="R31" s="9" t="s">
        <v>63</v>
      </c>
      <c r="S31" s="9" t="s">
        <v>64</v>
      </c>
      <c r="T31" s="9" t="s">
        <v>65</v>
      </c>
      <c r="U31" s="9" t="s">
        <v>66</v>
      </c>
      <c r="V31" s="9" t="s">
        <v>67</v>
      </c>
      <c r="W31" s="9" t="s">
        <v>68</v>
      </c>
      <c r="X31" s="9" t="s">
        <v>69</v>
      </c>
      <c r="Y31" s="9" t="s">
        <v>70</v>
      </c>
      <c r="Z31" s="9" t="s">
        <v>71</v>
      </c>
      <c r="AA31" s="9" t="s">
        <v>72</v>
      </c>
      <c r="AB31" s="9" t="s">
        <v>73</v>
      </c>
    </row>
    <row r="32" spans="1:28" hidden="1">
      <c r="B32" s="7" t="s">
        <v>37</v>
      </c>
      <c r="C32" s="1" t="s">
        <v>17</v>
      </c>
      <c r="D32" s="1" t="s">
        <v>32</v>
      </c>
      <c r="E32" s="1" t="s">
        <v>16</v>
      </c>
      <c r="F32" s="1" t="s">
        <v>32</v>
      </c>
      <c r="G32" s="1" t="s">
        <v>16</v>
      </c>
      <c r="H32" s="1" t="s">
        <v>17</v>
      </c>
      <c r="I32" s="1" t="s">
        <v>14</v>
      </c>
      <c r="J32" s="1" t="s">
        <v>32</v>
      </c>
      <c r="K32" s="1" t="s">
        <v>45</v>
      </c>
      <c r="L32" s="1" t="s">
        <v>45</v>
      </c>
      <c r="M32" s="1" t="s">
        <v>16</v>
      </c>
      <c r="N32" s="1" t="s">
        <v>14</v>
      </c>
      <c r="O32" s="1" t="s">
        <v>14</v>
      </c>
      <c r="P32" s="1" t="s">
        <v>43</v>
      </c>
      <c r="Q32" s="1" t="s">
        <v>14</v>
      </c>
      <c r="R32" s="1" t="s">
        <v>45</v>
      </c>
      <c r="S32" s="1" t="s">
        <v>32</v>
      </c>
      <c r="T32" s="1" t="s">
        <v>14</v>
      </c>
      <c r="U32" s="1" t="s">
        <v>14</v>
      </c>
      <c r="V32" s="1" t="s">
        <v>14</v>
      </c>
      <c r="W32" s="1" t="s">
        <v>45</v>
      </c>
      <c r="X32" s="1" t="s">
        <v>16</v>
      </c>
      <c r="Y32" s="1" t="s">
        <v>45</v>
      </c>
      <c r="Z32" s="1" t="s">
        <v>14</v>
      </c>
      <c r="AA32" s="1" t="s">
        <v>14</v>
      </c>
      <c r="AB32" s="1" t="s">
        <v>45</v>
      </c>
    </row>
    <row r="33" spans="2:27" hidden="1">
      <c r="B33" s="7" t="s">
        <v>2</v>
      </c>
      <c r="C33" s="7" t="s">
        <v>74</v>
      </c>
      <c r="D33" s="7"/>
      <c r="H33" s="7" t="s">
        <v>75</v>
      </c>
      <c r="I33" s="7" t="s">
        <v>76</v>
      </c>
      <c r="J33" s="11"/>
      <c r="K33" s="7" t="s">
        <v>77</v>
      </c>
      <c r="L33" s="7" t="s">
        <v>77</v>
      </c>
      <c r="M33" s="11" t="s">
        <v>78</v>
      </c>
      <c r="N33" s="7" t="s">
        <v>79</v>
      </c>
      <c r="O33" s="7" t="s">
        <v>79</v>
      </c>
      <c r="T33" s="11" t="s">
        <v>80</v>
      </c>
      <c r="V33" s="7" t="s">
        <v>81</v>
      </c>
      <c r="X33" s="7"/>
      <c r="Z33" s="7" t="s">
        <v>82</v>
      </c>
      <c r="AA33" s="11"/>
    </row>
    <row r="34" spans="2:27" hidden="1">
      <c r="B34" s="7" t="s">
        <v>83</v>
      </c>
      <c r="C34" s="7"/>
      <c r="D34" s="7"/>
      <c r="H34" s="7"/>
      <c r="I34" s="7"/>
      <c r="J34" s="11"/>
      <c r="K34" s="7"/>
      <c r="L34" s="7"/>
      <c r="M34" s="11"/>
      <c r="N34" s="7"/>
      <c r="O34" s="7"/>
      <c r="T34" s="11"/>
      <c r="V34" s="7"/>
      <c r="X34" s="7"/>
      <c r="Z34" s="7"/>
      <c r="AA34" s="11"/>
    </row>
    <row r="35" spans="2:27" hidden="1">
      <c r="B35" s="7" t="s">
        <v>84</v>
      </c>
    </row>
    <row r="36" spans="2:27" hidden="1"/>
  </sheetData>
  <mergeCells count="10">
    <mergeCell ref="C1:L1"/>
    <mergeCell ref="X1:AB1"/>
    <mergeCell ref="D2:L2"/>
    <mergeCell ref="D3:L3"/>
    <mergeCell ref="D4:L4"/>
    <mergeCell ref="O10:Q10"/>
    <mergeCell ref="X11:AB11"/>
    <mergeCell ref="D17:L17"/>
    <mergeCell ref="D18:L18"/>
    <mergeCell ref="D19:L19"/>
  </mergeCells>
  <conditionalFormatting sqref="E12:E15">
    <cfRule type="cellIs" dxfId="6" priority="9" operator="between">
      <formula>8000000</formula>
      <formula>16000000</formula>
    </cfRule>
  </conditionalFormatting>
  <conditionalFormatting sqref="F12:F15">
    <cfRule type="cellIs" dxfId="5" priority="8" operator="between">
      <formula>8</formula>
      <formula>255</formula>
    </cfRule>
  </conditionalFormatting>
  <conditionalFormatting sqref="H12:H15">
    <cfRule type="cellIs" dxfId="4" priority="7" operator="between">
      <formula>800000000</formula>
      <formula>1200000000</formula>
    </cfRule>
  </conditionalFormatting>
  <conditionalFormatting sqref="L11:L15">
    <cfRule type="cellIs" dxfId="3" priority="5" operator="lessThanOrEqual">
      <formula>160000000</formula>
    </cfRule>
  </conditionalFormatting>
  <conditionalFormatting sqref="P12:P15">
    <cfRule type="cellIs" dxfId="2" priority="4" operator="lessThanOrEqual">
      <formula>160000000</formula>
    </cfRule>
  </conditionalFormatting>
  <conditionalFormatting sqref="R12:R15">
    <cfRule type="cellIs" dxfId="1" priority="3" operator="lessThanOrEqual">
      <formula>80000000</formula>
    </cfRule>
  </conditionalFormatting>
  <conditionalFormatting sqref="A22:AB30">
    <cfRule type="expression" dxfId="0" priority="1">
      <formula>MOD(ROW(A1),2)=0</formula>
    </cfRule>
  </conditionalFormatting>
  <dataValidations count="28">
    <dataValidation type="list" allowBlank="1" showInputMessage="1" showErrorMessage="1" sqref="C32" xr:uid="{00000000-0002-0000-0000-000000000000}">
      <formula1>$C$23:$C$26</formula1>
    </dataValidation>
    <dataValidation type="list" allowBlank="1" showInputMessage="1" showErrorMessage="1" sqref="D32" xr:uid="{00000000-0002-0000-0000-000001000000}">
      <formula1>$D$29</formula1>
    </dataValidation>
    <dataValidation type="list" allowBlank="1" showInputMessage="1" showErrorMessage="1" sqref="E32" xr:uid="{00000000-0002-0000-0000-000002000000}">
      <formula1>$E$23</formula1>
    </dataValidation>
    <dataValidation type="list" allowBlank="1" showInputMessage="1" showErrorMessage="1" sqref="F32" xr:uid="{00000000-0002-0000-0000-000003000000}">
      <formula1>$F$29</formula1>
    </dataValidation>
    <dataValidation type="list" allowBlank="1" showInputMessage="1" showErrorMessage="1" sqref="G32" xr:uid="{00000000-0002-0000-0000-000004000000}">
      <formula1>$G$23:$G$24</formula1>
    </dataValidation>
    <dataValidation type="list" allowBlank="1" showInputMessage="1" showErrorMessage="1" sqref="H32" xr:uid="{00000000-0002-0000-0000-000005000000}">
      <formula1>$H$23:$H$27</formula1>
    </dataValidation>
    <dataValidation type="list" allowBlank="1" showInputMessage="1" showErrorMessage="1" sqref="I32" xr:uid="{00000000-0002-0000-0000-000006000000}">
      <formula1>$I$25:$I$27</formula1>
    </dataValidation>
    <dataValidation type="list" allowBlank="1" showInputMessage="1" showErrorMessage="1" sqref="J32" xr:uid="{00000000-0002-0000-0000-000007000000}">
      <formula1>$J$29</formula1>
    </dataValidation>
    <dataValidation type="list" allowBlank="1" showInputMessage="1" showErrorMessage="1" sqref="K32" xr:uid="{00000000-0002-0000-0000-000008000000}">
      <formula1>$K$28</formula1>
    </dataValidation>
    <dataValidation type="list" allowBlank="1" showInputMessage="1" showErrorMessage="1" sqref="L32" xr:uid="{00000000-0002-0000-0000-000009000000}">
      <formula1>$L$28</formula1>
    </dataValidation>
    <dataValidation type="list" allowBlank="1" showInputMessage="1" showErrorMessage="1" sqref="M32" xr:uid="{00000000-0002-0000-0000-00000A000000}">
      <formula1>$M$23:$M$26</formula1>
    </dataValidation>
    <dataValidation type="list" allowBlank="1" showInputMessage="1" showErrorMessage="1" sqref="N32" xr:uid="{00000000-0002-0000-0000-00000B000000}">
      <formula1>$N$23:$N$27</formula1>
    </dataValidation>
    <dataValidation type="list" allowBlank="1" showInputMessage="1" showErrorMessage="1" sqref="O32" xr:uid="{00000000-0002-0000-0000-00000C000000}">
      <formula1>$O$23:$O$27</formula1>
    </dataValidation>
    <dataValidation type="list" allowBlank="1" showInputMessage="1" showErrorMessage="1" sqref="P32" xr:uid="{00000000-0002-0000-0000-00000D000000}">
      <formula1>$P$23:$P$26</formula1>
    </dataValidation>
    <dataValidation type="list" allowBlank="1" showInputMessage="1" showErrorMessage="1" sqref="Q32" xr:uid="{00000000-0002-0000-0000-00000E000000}">
      <formula1>$Q$23:$Q$27</formula1>
    </dataValidation>
    <dataValidation type="list" allowBlank="1" showInputMessage="1" showErrorMessage="1" sqref="R32" xr:uid="{00000000-0002-0000-0000-00000F000000}">
      <formula1>$R$28</formula1>
    </dataValidation>
    <dataValidation type="list" allowBlank="1" showInputMessage="1" showErrorMessage="1" sqref="S32" xr:uid="{00000000-0002-0000-0000-000010000000}">
      <formula1>$S$29</formula1>
    </dataValidation>
    <dataValidation type="list" allowBlank="1" showInputMessage="1" showErrorMessage="1" sqref="T32:V32" xr:uid="{00000000-0002-0000-0000-000011000000}">
      <formula1>$T$23:$T$27</formula1>
    </dataValidation>
    <dataValidation type="list" allowBlank="1" showInputMessage="1" showErrorMessage="1" sqref="W32" xr:uid="{00000000-0002-0000-0000-000012000000}">
      <formula1>$W$28</formula1>
    </dataValidation>
    <dataValidation type="list" allowBlank="1" showInputMessage="1" showErrorMessage="1" sqref="X32" xr:uid="{00000000-0002-0000-0000-000013000000}">
      <formula1>$X$23:$X$26</formula1>
    </dataValidation>
    <dataValidation type="list" allowBlank="1" showInputMessage="1" showErrorMessage="1" sqref="Y32" xr:uid="{00000000-0002-0000-0000-000014000000}">
      <formula1>$Y$28</formula1>
    </dataValidation>
    <dataValidation type="list" allowBlank="1" showInputMessage="1" showErrorMessage="1" sqref="Z32:AA32" xr:uid="{00000000-0002-0000-0000-000015000000}">
      <formula1>$Z$23:$Z$27</formula1>
    </dataValidation>
    <dataValidation type="list" allowBlank="1" showInputMessage="1" showErrorMessage="1" sqref="AB32" xr:uid="{00000000-0002-0000-0000-000016000000}">
      <formula1>$AB$28</formula1>
    </dataValidation>
    <dataValidation type="list" allowBlank="1" showInputMessage="1" showErrorMessage="1" sqref="D12:D15" xr:uid="{00000000-0002-0000-0000-000017000000}">
      <formula1>$X$3:$X$5</formula1>
    </dataValidation>
    <dataValidation type="list" allowBlank="1" showInputMessage="1" showErrorMessage="1" sqref="G12:G15" xr:uid="{00000000-0002-0000-0000-000018000000}">
      <formula1>$Z$3:$Z$4</formula1>
    </dataValidation>
    <dataValidation type="list" allowBlank="1" showInputMessage="1" showErrorMessage="1" sqref="I12:I15" xr:uid="{00000000-0002-0000-0000-000019000000}">
      <formula1>$AB$3:$AB$7</formula1>
    </dataValidation>
    <dataValidation type="list" allowBlank="1" showInputMessage="1" showErrorMessage="1" sqref="M12:M15" xr:uid="{00000000-0002-0000-0000-00001A000000}">
      <formula1>$V$3:$V$5</formula1>
    </dataValidation>
    <dataValidation type="whole" allowBlank="1" showInputMessage="1" showErrorMessage="1" sqref="Q12:Q15 O12:O15" xr:uid="{00000000-0002-0000-0000-00001B000000}">
      <formula1>0</formula1>
      <formula2>15</formula2>
    </dataValidation>
  </dataValidations>
  <pageMargins left="0.7" right="0.7" top="0.75" bottom="0.75" header="0.3" footer="0.3"/>
  <pageSetup paperSize="9" orientation="portrait" r:id="rId1"/>
  <ignoredErrors>
    <ignoredError sqref="J13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P18:T18"/>
  <sheetViews>
    <sheetView workbookViewId="0">
      <selection activeCell="P18" sqref="P18:T18"/>
    </sheetView>
  </sheetViews>
  <sheetFormatPr defaultColWidth="9" defaultRowHeight="15"/>
  <sheetData>
    <row r="18" spans="16:20">
      <c r="P18" s="23" t="s">
        <v>85</v>
      </c>
      <c r="Q18" s="23"/>
      <c r="R18" s="23"/>
      <c r="S18" s="23"/>
      <c r="T18" s="23"/>
    </row>
  </sheetData>
  <mergeCells count="1">
    <mergeCell ref="P18:T18"/>
  </mergeCells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tabSelected="1" zoomScale="145" zoomScaleNormal="145" workbookViewId="0">
      <selection activeCell="C5" sqref="C5"/>
    </sheetView>
  </sheetViews>
  <sheetFormatPr defaultColWidth="9" defaultRowHeight="15"/>
  <cols>
    <col min="1" max="1" width="40.28515625" customWidth="1"/>
    <col min="2" max="2" width="51.85546875" bestFit="1" customWidth="1"/>
  </cols>
  <sheetData>
    <row r="1" spans="1:3">
      <c r="A1" t="s">
        <v>86</v>
      </c>
    </row>
    <row r="2" spans="1:3">
      <c r="A2" t="s">
        <v>87</v>
      </c>
      <c r="B2" t="s">
        <v>88</v>
      </c>
    </row>
    <row r="3" spans="1:3">
      <c r="A3" t="s">
        <v>89</v>
      </c>
    </row>
    <row r="4" spans="1:3">
      <c r="A4" t="s">
        <v>90</v>
      </c>
      <c r="B4" t="s">
        <v>91</v>
      </c>
    </row>
    <row r="5" spans="1:3" ht="45">
      <c r="A5" t="s">
        <v>92</v>
      </c>
      <c r="B5" s="27" t="s">
        <v>93</v>
      </c>
      <c r="C5" t="s">
        <v>95</v>
      </c>
    </row>
    <row r="6" spans="1:3" ht="30">
      <c r="B6" s="2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PLL时钟树</vt:lpstr>
      <vt:lpstr>CAN 波特率计算器</vt:lpstr>
      <vt:lpstr>建立工程注意点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开明 许</dc:creator>
  <cp:lastModifiedBy>Xu Kaiming (M)</cp:lastModifiedBy>
  <dcterms:created xsi:type="dcterms:W3CDTF">2023-11-25T15:52:00Z</dcterms:created>
  <dcterms:modified xsi:type="dcterms:W3CDTF">2023-12-11T03:08:33Z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FBBFB28059AD4623A3CBEF2BB4D5F910_12</vt:lpwstr>
  </property>
  <property fmtid="{D5CDD505-2E9C-101B-9397-08002B2CF9AE}" pid="3" name="KSOProductBuildVer">
    <vt:lpwstr>2052-12.1.0.15990</vt:lpwstr>
  </property>
</Properties>
</file>